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0730" windowHeight="9525" tabRatio="791"/>
  </bookViews>
  <sheets>
    <sheet name="ГКПЗ ИА" sheetId="1" r:id="rId1"/>
    <sheet name="Братский" sheetId="2" r:id="rId2"/>
    <sheet name="Северо-Западный" sheetId="3" r:id="rId3"/>
    <sheet name="Приволжский" sheetId="4" r:id="rId4"/>
    <sheet name="Нижнеудинский" sheetId="5" r:id="rId5"/>
    <sheet name="Западно-Сибирский" sheetId="6" r:id="rId6"/>
    <sheet name="Западный" sheetId="7" r:id="rId7"/>
    <sheet name="Дальневосточный" sheetId="8" r:id="rId8"/>
    <sheet name="Южный" sheetId="9" r:id="rId9"/>
    <sheet name="Амурский" sheetId="10" r:id="rId10"/>
  </sheets>
  <calcPr calcId="144525"/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<sst xmlns="http://schemas.openxmlformats.org/spreadsheetml/2006/main" count="545" uniqueCount="91">
  <si>
    <t>Номер закупки</t>
  </si>
  <si>
    <t>Наименование лота</t>
  </si>
  <si>
    <t>Планируемый способ закупки</t>
  </si>
  <si>
    <t>Временной интервал официального объявления о начале процедур</t>
  </si>
  <si>
    <t>Планируемая (предельная) цена лота (тыс. руб)</t>
  </si>
  <si>
    <t>Год начала поставки товаров, выполнения работ, услуг</t>
  </si>
  <si>
    <t>Месяц начала поставки товаров, выполнения работ, услуг</t>
  </si>
  <si>
    <t>Год окончания поставки товаров, выполнения работ, услуг</t>
  </si>
  <si>
    <t>Месяц окончания поставки товаров, выполнения работ, услуг</t>
  </si>
  <si>
    <t>Вид  закупки (электронная/неэлектронная)</t>
  </si>
  <si>
    <t>Комментарий</t>
  </si>
  <si>
    <t>месяц</t>
  </si>
  <si>
    <t>год</t>
  </si>
  <si>
    <t>Подразделение/предприятие – потребитель продукции</t>
  </si>
  <si>
    <t>ИА ООО "ТМХ-Сервис"</t>
  </si>
  <si>
    <t>Приобретение серверного оборудования</t>
  </si>
  <si>
    <t>Приобретение компьютерной техники, оргтехники</t>
  </si>
  <si>
    <t>открытый запрос предложений</t>
  </si>
  <si>
    <t>Годовая комплексная программа закупок исполнительного аппарата ООО «ТМХ-Сервис» на 2012 год</t>
  </si>
  <si>
    <t>Филиалы ООО "ТМХ-Сервис"</t>
  </si>
  <si>
    <t>Колодка тормозная</t>
  </si>
  <si>
    <t>Открытый запрос предложений</t>
  </si>
  <si>
    <t>январь</t>
  </si>
  <si>
    <t>февраль</t>
  </si>
  <si>
    <t>март</t>
  </si>
  <si>
    <t>Прочие запасные части</t>
  </si>
  <si>
    <t>Запчасти НЭВЗ</t>
  </si>
  <si>
    <t>Масла и смазка</t>
  </si>
  <si>
    <t>Запчасти тепловозов КЗ</t>
  </si>
  <si>
    <t>Запчасти к дизелю</t>
  </si>
  <si>
    <t>Запчасти электровозов ЯЭРЗ</t>
  </si>
  <si>
    <t>Запчасти ТЭП-70</t>
  </si>
  <si>
    <t>Электрощетки</t>
  </si>
  <si>
    <t>Контакторы</t>
  </si>
  <si>
    <t>Кабель</t>
  </si>
  <si>
    <t>Подшипники</t>
  </si>
  <si>
    <t>Запчасти тепловозов ПДМ</t>
  </si>
  <si>
    <t>Резисторы, реле и диоды</t>
  </si>
  <si>
    <t>Запчасти ТЭМ 18</t>
  </si>
  <si>
    <t>ГСМ</t>
  </si>
  <si>
    <t>Метизы</t>
  </si>
  <si>
    <t>Вставки угольные</t>
  </si>
  <si>
    <t>Аккумуляторы</t>
  </si>
  <si>
    <t>Стекла</t>
  </si>
  <si>
    <t>РТИ</t>
  </si>
  <si>
    <t>Клапаны</t>
  </si>
  <si>
    <t>Запчасти ЧС</t>
  </si>
  <si>
    <t>Лако-красочные материалы</t>
  </si>
  <si>
    <t>Тиристоры</t>
  </si>
  <si>
    <t>Стеклоочистители</t>
  </si>
  <si>
    <t>Фильтры</t>
  </si>
  <si>
    <t>Запчасти компрессоров</t>
  </si>
  <si>
    <t>Баббит</t>
  </si>
  <si>
    <t>Металлопрокат</t>
  </si>
  <si>
    <t>Микросхемы</t>
  </si>
  <si>
    <t>Кольца поршневые</t>
  </si>
  <si>
    <t>Конденсаторы</t>
  </si>
  <si>
    <t>Гидродемпферы</t>
  </si>
  <si>
    <t>Аппараты поглощающие</t>
  </si>
  <si>
    <t>Элементы кабины</t>
  </si>
  <si>
    <t>Вентили</t>
  </si>
  <si>
    <t>Запчасти к компрессорам</t>
  </si>
  <si>
    <t>Вставки плавкие</t>
  </si>
  <si>
    <t>Изоляторы</t>
  </si>
  <si>
    <t>Лампы</t>
  </si>
  <si>
    <t>Выключатели</t>
  </si>
  <si>
    <t>Щеткодержатели</t>
  </si>
  <si>
    <t>Линейное оборудование</t>
  </si>
  <si>
    <t>декабрь</t>
  </si>
  <si>
    <t>неэлектронная*</t>
  </si>
  <si>
    <t>* - сайт ООО "ТМХ-Сервис"</t>
  </si>
  <si>
    <t>Филиал "Братский"</t>
  </si>
  <si>
    <t>Приобретение компьютерной техники, оргтехники, ПО</t>
  </si>
  <si>
    <t>Филиал "Северо-Западный"</t>
  </si>
  <si>
    <t>Филиал "Приволжский"</t>
  </si>
  <si>
    <t>Годовая комплексная программа закупок Братского филиала ООО «ТМХ-Сервис» на 2012 год</t>
  </si>
  <si>
    <t>Годовая комплексная программа закупок Северо-западного филиала ООО «ТМХ-Сервис» на 2012 год</t>
  </si>
  <si>
    <t>Годовая комплексная программа закупок Приволжского филиала ООО «ТМХ-Сервис» на 2012 год</t>
  </si>
  <si>
    <t>Вид  закупки (электронная/
неэлектронная)</t>
  </si>
  <si>
    <t>Филиал "Нижнеудинский"</t>
  </si>
  <si>
    <t>Годовая комплексная программа закупок Нижнеудинского филиала ООО «ТМХ-Сервис» на 2012 год</t>
  </si>
  <si>
    <t>Филиал "Западно-Сибирский"</t>
  </si>
  <si>
    <t>Годовая комплексная программа закупок Западно-Сибирского филиала ООО «ТМХ-Сервис» на 2012 год</t>
  </si>
  <si>
    <t>Филиал "Западный"</t>
  </si>
  <si>
    <t>Годовая комплексная программа закупок Западного филиала ООО «ТМХ-Сервис» на 2012 год</t>
  </si>
  <si>
    <t>Филиал "Дальневосточный"</t>
  </si>
  <si>
    <t>Годовая комплексная программа закупок Дальневосточного филиала ООО «ТМХ-Сервис» на 2012 год</t>
  </si>
  <si>
    <t>Филиал "Южный"</t>
  </si>
  <si>
    <t>Годовая комплексная программа закупок Южного филиала ООО «ТМХ-Сервис» на 2012 год</t>
  </si>
  <si>
    <t>Филиал "Амурский"</t>
  </si>
  <si>
    <t>Годовая комплексная программа закупок Амурского филиала ООО «ТМХ-Сервис» на 2012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</si>
</sst>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1" fontId="0" fillId="0" borderId="0" xfId="0" applyNumberFormat="1" applyBorder="1" applyAlignment="1">
      <alignment horizontal="center"/>
    </xf>
    <xf numFmtId="0" fontId="0" fillId="0" borderId="0" xfId="0" applyBorder="1"/>
    <xf numFmtId="4" fontId="2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zoomScaleNormal="100" workbookViewId="0">
      <selection activeCell="C52" sqref="C52:C53"/>
    </sheetView>
  </sheetViews>
  <sheetFormatPr defaultRowHeight="15" x14ac:dyDescent="0.25"/>
  <cols>
    <col min="1" max="1" width="31.85546875" customWidth="1"/>
    <col min="2" max="2" width="8.42578125" style="27" customWidth="1"/>
    <col min="3" max="3" width="25.7109375" customWidth="1"/>
    <col min="4" max="4" width="21.7109375" bestFit="1" customWidth="1"/>
    <col min="5" max="5" width="7.7109375" customWidth="1"/>
    <col min="6" max="6" width="9.42578125" customWidth="1"/>
    <col min="7" max="7" width="14.28515625" customWidth="1"/>
    <col min="8" max="8" width="13.5703125" customWidth="1"/>
    <col min="9" max="10" width="14" customWidth="1"/>
    <col min="11" max="11" width="14.140625" customWidth="1"/>
    <col min="12" max="12" width="15.5703125" customWidth="1"/>
    <col min="13" max="13" width="18.28515625" customWidth="1"/>
  </cols>
  <sheetData>
    <row r="1" spans="1:13" x14ac:dyDescent="0.25">
      <c r="A1" s="1" t="s">
        <v>18</v>
      </c>
    </row>
    <row r="3" spans="1:13" s="13" customFormat="1" ht="83.25" customHeight="1" x14ac:dyDescent="0.2">
      <c r="A3" s="19" t="s">
        <v>13</v>
      </c>
      <c r="B3" s="25" t="s">
        <v>0</v>
      </c>
      <c r="C3" s="19" t="s">
        <v>1</v>
      </c>
      <c r="D3" s="19" t="s">
        <v>2</v>
      </c>
      <c r="E3" s="19" t="s">
        <v>3</v>
      </c>
      <c r="F3" s="19"/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  <c r="L3" s="19" t="s">
        <v>9</v>
      </c>
      <c r="M3" s="19" t="s">
        <v>10</v>
      </c>
    </row>
    <row r="4" spans="1:13" s="13" customFormat="1" ht="39" customHeight="1" x14ac:dyDescent="0.2">
      <c r="A4" s="19"/>
      <c r="B4" s="25"/>
      <c r="C4" s="19"/>
      <c r="D4" s="19"/>
      <c r="E4" s="14" t="s">
        <v>11</v>
      </c>
      <c r="F4" s="15" t="s">
        <v>12</v>
      </c>
      <c r="G4" s="19"/>
      <c r="H4" s="19"/>
      <c r="I4" s="19"/>
      <c r="J4" s="19"/>
      <c r="K4" s="19"/>
      <c r="L4" s="19"/>
      <c r="M4" s="19"/>
    </row>
    <row r="5" spans="1:13" s="13" customFormat="1" ht="40.5" customHeight="1" x14ac:dyDescent="0.2">
      <c r="A5" s="16" t="s">
        <v>14</v>
      </c>
      <c r="B5" s="26">
        <v>1</v>
      </c>
      <c r="C5" s="17" t="s">
        <v>16</v>
      </c>
      <c r="D5" s="18" t="s">
        <v>17</v>
      </c>
      <c r="E5" s="4" t="s">
        <v>22</v>
      </c>
      <c r="F5" s="15">
        <v>2012</v>
      </c>
      <c r="G5" s="4">
        <v>2100</v>
      </c>
      <c r="H5" s="14">
        <v>2012</v>
      </c>
      <c r="I5" s="6" t="s">
        <v>23</v>
      </c>
      <c r="J5" s="14">
        <v>2012</v>
      </c>
      <c r="K5" s="14" t="s">
        <v>68</v>
      </c>
      <c r="L5" s="16" t="s">
        <v>69</v>
      </c>
      <c r="M5" s="15"/>
    </row>
    <row r="6" spans="1:13" s="13" customFormat="1" ht="36" customHeight="1" x14ac:dyDescent="0.2">
      <c r="A6" s="16" t="s">
        <v>14</v>
      </c>
      <c r="B6" s="26">
        <v>2</v>
      </c>
      <c r="C6" s="17" t="s">
        <v>15</v>
      </c>
      <c r="D6" s="18" t="s">
        <v>17</v>
      </c>
      <c r="E6" s="4" t="s">
        <v>22</v>
      </c>
      <c r="F6" s="15">
        <v>2012</v>
      </c>
      <c r="G6" s="4">
        <v>600</v>
      </c>
      <c r="H6" s="14">
        <v>2012</v>
      </c>
      <c r="I6" s="6" t="s">
        <v>23</v>
      </c>
      <c r="J6" s="14">
        <v>2012</v>
      </c>
      <c r="K6" s="14" t="s">
        <v>24</v>
      </c>
      <c r="L6" s="16" t="s">
        <v>69</v>
      </c>
      <c r="M6" s="15"/>
    </row>
    <row r="7" spans="1:13" s="13" customFormat="1" ht="25.5" x14ac:dyDescent="0.2">
      <c r="A7" s="2" t="s">
        <v>19</v>
      </c>
      <c r="B7" s="26">
        <v>3</v>
      </c>
      <c r="C7" s="3" t="s">
        <v>20</v>
      </c>
      <c r="D7" s="3" t="s">
        <v>21</v>
      </c>
      <c r="E7" s="4" t="s">
        <v>22</v>
      </c>
      <c r="F7" s="5">
        <v>2012</v>
      </c>
      <c r="G7" s="4">
        <f>101561951.42/1000</f>
        <v>101561.95142</v>
      </c>
      <c r="H7" s="6">
        <v>2012</v>
      </c>
      <c r="I7" s="6" t="s">
        <v>23</v>
      </c>
      <c r="J7" s="6">
        <v>2012</v>
      </c>
      <c r="K7" s="6" t="s">
        <v>24</v>
      </c>
      <c r="L7" s="16" t="s">
        <v>69</v>
      </c>
      <c r="M7" s="5"/>
    </row>
    <row r="8" spans="1:13" s="13" customFormat="1" ht="25.5" x14ac:dyDescent="0.2">
      <c r="A8" s="2" t="s">
        <v>19</v>
      </c>
      <c r="B8" s="28">
        <v>4</v>
      </c>
      <c r="C8" s="7" t="s">
        <v>25</v>
      </c>
      <c r="D8" s="3" t="s">
        <v>21</v>
      </c>
      <c r="E8" s="4" t="s">
        <v>22</v>
      </c>
      <c r="F8" s="5">
        <v>2012</v>
      </c>
      <c r="G8" s="8">
        <f>90850914.83/1000</f>
        <v>90850.914829999994</v>
      </c>
      <c r="H8" s="9">
        <v>2012</v>
      </c>
      <c r="I8" s="6" t="s">
        <v>23</v>
      </c>
      <c r="J8" s="6">
        <v>2012</v>
      </c>
      <c r="K8" s="6" t="s">
        <v>24</v>
      </c>
      <c r="L8" s="16" t="s">
        <v>69</v>
      </c>
      <c r="M8" s="10"/>
    </row>
    <row r="9" spans="1:13" s="13" customFormat="1" ht="25.5" x14ac:dyDescent="0.2">
      <c r="A9" s="2" t="s">
        <v>19</v>
      </c>
      <c r="B9" s="26">
        <v>5</v>
      </c>
      <c r="C9" s="3" t="s">
        <v>26</v>
      </c>
      <c r="D9" s="3" t="s">
        <v>21</v>
      </c>
      <c r="E9" s="4" t="s">
        <v>22</v>
      </c>
      <c r="F9" s="5">
        <v>2012</v>
      </c>
      <c r="G9" s="4">
        <f>63884710.7/1000</f>
        <v>63884.710700000003</v>
      </c>
      <c r="H9" s="6">
        <v>2012</v>
      </c>
      <c r="I9" s="6" t="s">
        <v>23</v>
      </c>
      <c r="J9" s="6">
        <v>2012</v>
      </c>
      <c r="K9" s="6" t="s">
        <v>24</v>
      </c>
      <c r="L9" s="16" t="s">
        <v>69</v>
      </c>
      <c r="M9" s="5"/>
    </row>
    <row r="10" spans="1:13" s="13" customFormat="1" ht="25.5" x14ac:dyDescent="0.2">
      <c r="A10" s="2" t="s">
        <v>19</v>
      </c>
      <c r="B10" s="26">
        <v>6</v>
      </c>
      <c r="C10" s="3" t="s">
        <v>27</v>
      </c>
      <c r="D10" s="3" t="s">
        <v>21</v>
      </c>
      <c r="E10" s="4" t="s">
        <v>22</v>
      </c>
      <c r="F10" s="5">
        <v>2012</v>
      </c>
      <c r="G10" s="4">
        <f>58566215.96/1000</f>
        <v>58566.215960000001</v>
      </c>
      <c r="H10" s="6">
        <v>2012</v>
      </c>
      <c r="I10" s="6" t="s">
        <v>23</v>
      </c>
      <c r="J10" s="6">
        <v>2012</v>
      </c>
      <c r="K10" s="6" t="s">
        <v>24</v>
      </c>
      <c r="L10" s="16" t="s">
        <v>69</v>
      </c>
      <c r="M10" s="5"/>
    </row>
    <row r="11" spans="1:13" s="13" customFormat="1" ht="25.5" x14ac:dyDescent="0.2">
      <c r="A11" s="2" t="s">
        <v>19</v>
      </c>
      <c r="B11" s="26">
        <v>7</v>
      </c>
      <c r="C11" s="3" t="s">
        <v>28</v>
      </c>
      <c r="D11" s="3" t="s">
        <v>21</v>
      </c>
      <c r="E11" s="4" t="s">
        <v>22</v>
      </c>
      <c r="F11" s="5">
        <v>2012</v>
      </c>
      <c r="G11" s="4">
        <f>55741756.29/1000</f>
        <v>55741.756289999998</v>
      </c>
      <c r="H11" s="6">
        <v>2012</v>
      </c>
      <c r="I11" s="6" t="s">
        <v>23</v>
      </c>
      <c r="J11" s="6">
        <v>2012</v>
      </c>
      <c r="K11" s="6" t="s">
        <v>24</v>
      </c>
      <c r="L11" s="16" t="s">
        <v>69</v>
      </c>
      <c r="M11" s="5"/>
    </row>
    <row r="12" spans="1:13" s="13" customFormat="1" ht="25.5" x14ac:dyDescent="0.2">
      <c r="A12" s="2" t="s">
        <v>19</v>
      </c>
      <c r="B12" s="26">
        <v>8</v>
      </c>
      <c r="C12" s="3" t="s">
        <v>29</v>
      </c>
      <c r="D12" s="3" t="s">
        <v>21</v>
      </c>
      <c r="E12" s="4" t="s">
        <v>22</v>
      </c>
      <c r="F12" s="5">
        <v>2012</v>
      </c>
      <c r="G12" s="4">
        <f>29891748.25/1000</f>
        <v>29891.748250000001</v>
      </c>
      <c r="H12" s="6">
        <v>2012</v>
      </c>
      <c r="I12" s="6" t="s">
        <v>23</v>
      </c>
      <c r="J12" s="6">
        <v>2012</v>
      </c>
      <c r="K12" s="6" t="s">
        <v>24</v>
      </c>
      <c r="L12" s="16" t="s">
        <v>69</v>
      </c>
      <c r="M12" s="5"/>
    </row>
    <row r="13" spans="1:13" s="13" customFormat="1" ht="25.5" x14ac:dyDescent="0.2">
      <c r="A13" s="2" t="s">
        <v>19</v>
      </c>
      <c r="B13" s="26">
        <v>9</v>
      </c>
      <c r="C13" s="3" t="s">
        <v>30</v>
      </c>
      <c r="D13" s="3" t="s">
        <v>21</v>
      </c>
      <c r="E13" s="4" t="s">
        <v>22</v>
      </c>
      <c r="F13" s="5">
        <v>2012</v>
      </c>
      <c r="G13" s="4">
        <f>23973926.76/1000</f>
        <v>23973.926760000002</v>
      </c>
      <c r="H13" s="6">
        <v>2012</v>
      </c>
      <c r="I13" s="6" t="s">
        <v>23</v>
      </c>
      <c r="J13" s="6">
        <v>2012</v>
      </c>
      <c r="K13" s="6" t="s">
        <v>24</v>
      </c>
      <c r="L13" s="16" t="s">
        <v>69</v>
      </c>
      <c r="M13" s="5"/>
    </row>
    <row r="14" spans="1:13" s="13" customFormat="1" ht="25.5" x14ac:dyDescent="0.2">
      <c r="A14" s="2" t="s">
        <v>19</v>
      </c>
      <c r="B14" s="26">
        <v>10</v>
      </c>
      <c r="C14" s="3" t="s">
        <v>31</v>
      </c>
      <c r="D14" s="3" t="s">
        <v>21</v>
      </c>
      <c r="E14" s="4" t="s">
        <v>22</v>
      </c>
      <c r="F14" s="5">
        <v>2012</v>
      </c>
      <c r="G14" s="4">
        <f>19805255.62/1000</f>
        <v>19805.25562</v>
      </c>
      <c r="H14" s="6">
        <v>2012</v>
      </c>
      <c r="I14" s="6" t="s">
        <v>23</v>
      </c>
      <c r="J14" s="6">
        <v>2012</v>
      </c>
      <c r="K14" s="6" t="s">
        <v>24</v>
      </c>
      <c r="L14" s="16" t="s">
        <v>69</v>
      </c>
      <c r="M14" s="5"/>
    </row>
    <row r="15" spans="1:13" s="13" customFormat="1" ht="25.5" x14ac:dyDescent="0.2">
      <c r="A15" s="2" t="s">
        <v>19</v>
      </c>
      <c r="B15" s="26">
        <v>11</v>
      </c>
      <c r="C15" s="3" t="s">
        <v>32</v>
      </c>
      <c r="D15" s="3" t="s">
        <v>21</v>
      </c>
      <c r="E15" s="4" t="s">
        <v>22</v>
      </c>
      <c r="F15" s="5">
        <v>2012</v>
      </c>
      <c r="G15" s="4">
        <f>18523877.33/1000</f>
        <v>18523.877329999999</v>
      </c>
      <c r="H15" s="6">
        <v>2012</v>
      </c>
      <c r="I15" s="6" t="s">
        <v>23</v>
      </c>
      <c r="J15" s="6">
        <v>2012</v>
      </c>
      <c r="K15" s="6" t="s">
        <v>24</v>
      </c>
      <c r="L15" s="16" t="s">
        <v>69</v>
      </c>
      <c r="M15" s="5"/>
    </row>
    <row r="16" spans="1:13" s="13" customFormat="1" ht="25.5" x14ac:dyDescent="0.2">
      <c r="A16" s="2" t="s">
        <v>19</v>
      </c>
      <c r="B16" s="26">
        <v>12</v>
      </c>
      <c r="C16" s="3" t="s">
        <v>33</v>
      </c>
      <c r="D16" s="3" t="s">
        <v>21</v>
      </c>
      <c r="E16" s="4" t="s">
        <v>22</v>
      </c>
      <c r="F16" s="5">
        <v>2012</v>
      </c>
      <c r="G16" s="4">
        <f>16355286.7/1000</f>
        <v>16355.286699999999</v>
      </c>
      <c r="H16" s="6">
        <v>2012</v>
      </c>
      <c r="I16" s="6" t="s">
        <v>23</v>
      </c>
      <c r="J16" s="6">
        <v>2012</v>
      </c>
      <c r="K16" s="6" t="s">
        <v>24</v>
      </c>
      <c r="L16" s="16" t="s">
        <v>69</v>
      </c>
      <c r="M16" s="5"/>
    </row>
    <row r="17" spans="1:13" s="13" customFormat="1" ht="25.5" x14ac:dyDescent="0.2">
      <c r="A17" s="2" t="s">
        <v>19</v>
      </c>
      <c r="B17" s="26">
        <v>13</v>
      </c>
      <c r="C17" s="3" t="s">
        <v>34</v>
      </c>
      <c r="D17" s="3" t="s">
        <v>21</v>
      </c>
      <c r="E17" s="4" t="s">
        <v>22</v>
      </c>
      <c r="F17" s="5">
        <v>2012</v>
      </c>
      <c r="G17" s="4">
        <f>16049065.7/1000</f>
        <v>16049.065699999999</v>
      </c>
      <c r="H17" s="6">
        <v>2012</v>
      </c>
      <c r="I17" s="6" t="s">
        <v>23</v>
      </c>
      <c r="J17" s="6">
        <v>2012</v>
      </c>
      <c r="K17" s="6" t="s">
        <v>24</v>
      </c>
      <c r="L17" s="16" t="s">
        <v>69</v>
      </c>
      <c r="M17" s="5"/>
    </row>
    <row r="18" spans="1:13" s="13" customFormat="1" ht="25.5" x14ac:dyDescent="0.2">
      <c r="A18" s="2" t="s">
        <v>19</v>
      </c>
      <c r="B18" s="26">
        <v>14</v>
      </c>
      <c r="C18" s="3" t="s">
        <v>35</v>
      </c>
      <c r="D18" s="3" t="s">
        <v>21</v>
      </c>
      <c r="E18" s="4" t="s">
        <v>22</v>
      </c>
      <c r="F18" s="5">
        <v>2012</v>
      </c>
      <c r="G18" s="4">
        <f>15073804.39/1000</f>
        <v>15073.804390000001</v>
      </c>
      <c r="H18" s="6">
        <v>2012</v>
      </c>
      <c r="I18" s="6" t="s">
        <v>23</v>
      </c>
      <c r="J18" s="6">
        <v>2012</v>
      </c>
      <c r="K18" s="6" t="s">
        <v>24</v>
      </c>
      <c r="L18" s="16" t="s">
        <v>69</v>
      </c>
      <c r="M18" s="5"/>
    </row>
    <row r="19" spans="1:13" s="13" customFormat="1" ht="25.5" x14ac:dyDescent="0.2">
      <c r="A19" s="2" t="s">
        <v>19</v>
      </c>
      <c r="B19" s="26">
        <v>15</v>
      </c>
      <c r="C19" s="3" t="s">
        <v>36</v>
      </c>
      <c r="D19" s="3" t="s">
        <v>21</v>
      </c>
      <c r="E19" s="4" t="s">
        <v>22</v>
      </c>
      <c r="F19" s="5">
        <v>2012</v>
      </c>
      <c r="G19" s="4">
        <f>13833177.4/1000</f>
        <v>13833.1774</v>
      </c>
      <c r="H19" s="6">
        <v>2012</v>
      </c>
      <c r="I19" s="6" t="s">
        <v>23</v>
      </c>
      <c r="J19" s="6">
        <v>2012</v>
      </c>
      <c r="K19" s="6" t="s">
        <v>24</v>
      </c>
      <c r="L19" s="16" t="s">
        <v>69</v>
      </c>
      <c r="M19" s="5"/>
    </row>
    <row r="20" spans="1:13" s="13" customFormat="1" ht="25.5" x14ac:dyDescent="0.2">
      <c r="A20" s="2" t="s">
        <v>19</v>
      </c>
      <c r="B20" s="26">
        <v>16</v>
      </c>
      <c r="C20" s="3" t="s">
        <v>37</v>
      </c>
      <c r="D20" s="3" t="s">
        <v>21</v>
      </c>
      <c r="E20" s="4" t="s">
        <v>22</v>
      </c>
      <c r="F20" s="5">
        <v>2012</v>
      </c>
      <c r="G20" s="4">
        <f>11746688.22/1000</f>
        <v>11746.68822</v>
      </c>
      <c r="H20" s="6">
        <v>2012</v>
      </c>
      <c r="I20" s="6" t="s">
        <v>23</v>
      </c>
      <c r="J20" s="6">
        <v>2012</v>
      </c>
      <c r="K20" s="6" t="s">
        <v>24</v>
      </c>
      <c r="L20" s="16" t="s">
        <v>69</v>
      </c>
      <c r="M20" s="5"/>
    </row>
    <row r="21" spans="1:13" s="13" customFormat="1" ht="25.5" x14ac:dyDescent="0.2">
      <c r="A21" s="2" t="s">
        <v>19</v>
      </c>
      <c r="B21" s="26">
        <v>17</v>
      </c>
      <c r="C21" s="3" t="s">
        <v>38</v>
      </c>
      <c r="D21" s="3" t="s">
        <v>21</v>
      </c>
      <c r="E21" s="4" t="s">
        <v>22</v>
      </c>
      <c r="F21" s="5">
        <v>2012</v>
      </c>
      <c r="G21" s="4">
        <f>10680602.29/1000</f>
        <v>10680.602289999999</v>
      </c>
      <c r="H21" s="6">
        <v>2012</v>
      </c>
      <c r="I21" s="6" t="s">
        <v>23</v>
      </c>
      <c r="J21" s="6">
        <v>2012</v>
      </c>
      <c r="K21" s="6" t="s">
        <v>24</v>
      </c>
      <c r="L21" s="16" t="s">
        <v>69</v>
      </c>
      <c r="M21" s="5"/>
    </row>
    <row r="22" spans="1:13" s="13" customFormat="1" ht="25.5" x14ac:dyDescent="0.2">
      <c r="A22" s="2" t="s">
        <v>19</v>
      </c>
      <c r="B22" s="26">
        <v>18</v>
      </c>
      <c r="C22" s="3" t="s">
        <v>39</v>
      </c>
      <c r="D22" s="3" t="s">
        <v>21</v>
      </c>
      <c r="E22" s="4" t="s">
        <v>22</v>
      </c>
      <c r="F22" s="5">
        <v>2012</v>
      </c>
      <c r="G22" s="4">
        <f>10150270.61/1000</f>
        <v>10150.27061</v>
      </c>
      <c r="H22" s="6">
        <v>2012</v>
      </c>
      <c r="I22" s="6" t="s">
        <v>23</v>
      </c>
      <c r="J22" s="6">
        <v>2012</v>
      </c>
      <c r="K22" s="6" t="s">
        <v>24</v>
      </c>
      <c r="L22" s="16" t="s">
        <v>69</v>
      </c>
      <c r="M22" s="5"/>
    </row>
    <row r="23" spans="1:13" s="13" customFormat="1" ht="25.5" x14ac:dyDescent="0.2">
      <c r="A23" s="2" t="s">
        <v>19</v>
      </c>
      <c r="B23" s="26">
        <v>19</v>
      </c>
      <c r="C23" s="3" t="s">
        <v>40</v>
      </c>
      <c r="D23" s="3" t="s">
        <v>21</v>
      </c>
      <c r="E23" s="4" t="s">
        <v>22</v>
      </c>
      <c r="F23" s="5">
        <v>2012</v>
      </c>
      <c r="G23" s="4">
        <f>9256200.9/1000</f>
        <v>9256.2008999999998</v>
      </c>
      <c r="H23" s="6">
        <v>2012</v>
      </c>
      <c r="I23" s="6" t="s">
        <v>23</v>
      </c>
      <c r="J23" s="6">
        <v>2012</v>
      </c>
      <c r="K23" s="6" t="s">
        <v>24</v>
      </c>
      <c r="L23" s="16" t="s">
        <v>69</v>
      </c>
      <c r="M23" s="5"/>
    </row>
    <row r="24" spans="1:13" s="13" customFormat="1" ht="25.5" x14ac:dyDescent="0.2">
      <c r="A24" s="2" t="s">
        <v>19</v>
      </c>
      <c r="B24" s="26">
        <v>20</v>
      </c>
      <c r="C24" s="3" t="s">
        <v>41</v>
      </c>
      <c r="D24" s="3" t="s">
        <v>21</v>
      </c>
      <c r="E24" s="4" t="s">
        <v>22</v>
      </c>
      <c r="F24" s="5">
        <v>2012</v>
      </c>
      <c r="G24" s="4">
        <f>8894829.86/1000</f>
        <v>8894.8298599999998</v>
      </c>
      <c r="H24" s="6">
        <v>2012</v>
      </c>
      <c r="I24" s="6" t="s">
        <v>23</v>
      </c>
      <c r="J24" s="6">
        <v>2012</v>
      </c>
      <c r="K24" s="6" t="s">
        <v>24</v>
      </c>
      <c r="L24" s="16" t="s">
        <v>69</v>
      </c>
      <c r="M24" s="5"/>
    </row>
    <row r="25" spans="1:13" s="13" customFormat="1" ht="25.5" x14ac:dyDescent="0.2">
      <c r="A25" s="2" t="s">
        <v>19</v>
      </c>
      <c r="B25" s="26">
        <v>21</v>
      </c>
      <c r="C25" s="3" t="s">
        <v>42</v>
      </c>
      <c r="D25" s="3" t="s">
        <v>21</v>
      </c>
      <c r="E25" s="4" t="s">
        <v>22</v>
      </c>
      <c r="F25" s="5">
        <v>2012</v>
      </c>
      <c r="G25" s="4">
        <f>8893266.08/1000</f>
        <v>8893.2660799999994</v>
      </c>
      <c r="H25" s="6">
        <v>2012</v>
      </c>
      <c r="I25" s="6" t="s">
        <v>23</v>
      </c>
      <c r="J25" s="6">
        <v>2012</v>
      </c>
      <c r="K25" s="6" t="s">
        <v>24</v>
      </c>
      <c r="L25" s="16" t="s">
        <v>69</v>
      </c>
      <c r="M25" s="5"/>
    </row>
    <row r="26" spans="1:13" s="13" customFormat="1" ht="25.5" x14ac:dyDescent="0.2">
      <c r="A26" s="2" t="s">
        <v>19</v>
      </c>
      <c r="B26" s="26">
        <v>22</v>
      </c>
      <c r="C26" s="3" t="s">
        <v>43</v>
      </c>
      <c r="D26" s="3" t="s">
        <v>21</v>
      </c>
      <c r="E26" s="4" t="s">
        <v>22</v>
      </c>
      <c r="F26" s="5">
        <v>2012</v>
      </c>
      <c r="G26" s="4">
        <f>8023600.38/1000</f>
        <v>8023.6003799999999</v>
      </c>
      <c r="H26" s="6">
        <v>2012</v>
      </c>
      <c r="I26" s="6" t="s">
        <v>23</v>
      </c>
      <c r="J26" s="6">
        <v>2012</v>
      </c>
      <c r="K26" s="6" t="s">
        <v>24</v>
      </c>
      <c r="L26" s="16" t="s">
        <v>69</v>
      </c>
      <c r="M26" s="5"/>
    </row>
    <row r="27" spans="1:13" s="13" customFormat="1" ht="25.5" x14ac:dyDescent="0.2">
      <c r="A27" s="2" t="s">
        <v>19</v>
      </c>
      <c r="B27" s="26">
        <v>23</v>
      </c>
      <c r="C27" s="3" t="s">
        <v>44</v>
      </c>
      <c r="D27" s="3" t="s">
        <v>21</v>
      </c>
      <c r="E27" s="4" t="s">
        <v>22</v>
      </c>
      <c r="F27" s="5">
        <v>2012</v>
      </c>
      <c r="G27" s="4">
        <f>6251707.8/1000</f>
        <v>6251.7078000000001</v>
      </c>
      <c r="H27" s="6">
        <v>2012</v>
      </c>
      <c r="I27" s="6" t="s">
        <v>23</v>
      </c>
      <c r="J27" s="6">
        <v>2012</v>
      </c>
      <c r="K27" s="6" t="s">
        <v>24</v>
      </c>
      <c r="L27" s="16" t="s">
        <v>69</v>
      </c>
      <c r="M27" s="5"/>
    </row>
    <row r="28" spans="1:13" s="13" customFormat="1" ht="25.5" x14ac:dyDescent="0.2">
      <c r="A28" s="2" t="s">
        <v>19</v>
      </c>
      <c r="B28" s="26">
        <v>24</v>
      </c>
      <c r="C28" s="3" t="s">
        <v>45</v>
      </c>
      <c r="D28" s="3" t="s">
        <v>21</v>
      </c>
      <c r="E28" s="4" t="s">
        <v>22</v>
      </c>
      <c r="F28" s="5">
        <v>2012</v>
      </c>
      <c r="G28" s="4">
        <f>6141301.56/1000</f>
        <v>6141.3015599999999</v>
      </c>
      <c r="H28" s="6">
        <v>2012</v>
      </c>
      <c r="I28" s="6" t="s">
        <v>23</v>
      </c>
      <c r="J28" s="6">
        <v>2012</v>
      </c>
      <c r="K28" s="6" t="s">
        <v>24</v>
      </c>
      <c r="L28" s="16" t="s">
        <v>69</v>
      </c>
      <c r="M28" s="5"/>
    </row>
    <row r="29" spans="1:13" s="13" customFormat="1" ht="25.5" x14ac:dyDescent="0.2">
      <c r="A29" s="2" t="s">
        <v>19</v>
      </c>
      <c r="B29" s="26">
        <v>25</v>
      </c>
      <c r="C29" s="3" t="s">
        <v>46</v>
      </c>
      <c r="D29" s="3" t="s">
        <v>21</v>
      </c>
      <c r="E29" s="4" t="s">
        <v>22</v>
      </c>
      <c r="F29" s="5">
        <v>2012</v>
      </c>
      <c r="G29" s="4">
        <f>6105822.22/1000</f>
        <v>6105.82222</v>
      </c>
      <c r="H29" s="6">
        <v>2012</v>
      </c>
      <c r="I29" s="6" t="s">
        <v>23</v>
      </c>
      <c r="J29" s="6">
        <v>2012</v>
      </c>
      <c r="K29" s="6" t="s">
        <v>24</v>
      </c>
      <c r="L29" s="16" t="s">
        <v>69</v>
      </c>
      <c r="M29" s="5"/>
    </row>
    <row r="30" spans="1:13" s="13" customFormat="1" ht="25.5" x14ac:dyDescent="0.2">
      <c r="A30" s="2" t="s">
        <v>19</v>
      </c>
      <c r="B30" s="26">
        <v>26</v>
      </c>
      <c r="C30" s="3" t="s">
        <v>47</v>
      </c>
      <c r="D30" s="3" t="s">
        <v>21</v>
      </c>
      <c r="E30" s="4" t="s">
        <v>22</v>
      </c>
      <c r="F30" s="5">
        <v>2012</v>
      </c>
      <c r="G30" s="4">
        <f>5947990.8/1000</f>
        <v>5947.9907999999996</v>
      </c>
      <c r="H30" s="6">
        <v>2012</v>
      </c>
      <c r="I30" s="6" t="s">
        <v>23</v>
      </c>
      <c r="J30" s="6">
        <v>2012</v>
      </c>
      <c r="K30" s="6" t="s">
        <v>24</v>
      </c>
      <c r="L30" s="16" t="s">
        <v>69</v>
      </c>
      <c r="M30" s="5"/>
    </row>
    <row r="31" spans="1:13" s="13" customFormat="1" ht="25.5" x14ac:dyDescent="0.2">
      <c r="A31" s="2" t="s">
        <v>19</v>
      </c>
      <c r="B31" s="26">
        <v>27</v>
      </c>
      <c r="C31" s="3" t="s">
        <v>48</v>
      </c>
      <c r="D31" s="3" t="s">
        <v>21</v>
      </c>
      <c r="E31" s="4" t="s">
        <v>22</v>
      </c>
      <c r="F31" s="5">
        <v>2012</v>
      </c>
      <c r="G31" s="4">
        <f>5476637.58/1000</f>
        <v>5476.6375800000005</v>
      </c>
      <c r="H31" s="6">
        <v>2012</v>
      </c>
      <c r="I31" s="6" t="s">
        <v>23</v>
      </c>
      <c r="J31" s="6">
        <v>2012</v>
      </c>
      <c r="K31" s="6" t="s">
        <v>24</v>
      </c>
      <c r="L31" s="16" t="s">
        <v>69</v>
      </c>
      <c r="M31" s="5"/>
    </row>
    <row r="32" spans="1:13" s="13" customFormat="1" ht="25.5" x14ac:dyDescent="0.2">
      <c r="A32" s="2" t="s">
        <v>19</v>
      </c>
      <c r="B32" s="26">
        <v>28</v>
      </c>
      <c r="C32" s="3" t="s">
        <v>49</v>
      </c>
      <c r="D32" s="3" t="s">
        <v>21</v>
      </c>
      <c r="E32" s="4" t="s">
        <v>22</v>
      </c>
      <c r="F32" s="5">
        <v>2012</v>
      </c>
      <c r="G32" s="4">
        <f>5193707.44/1000</f>
        <v>5193.7074400000001</v>
      </c>
      <c r="H32" s="6">
        <v>2012</v>
      </c>
      <c r="I32" s="6" t="s">
        <v>23</v>
      </c>
      <c r="J32" s="6">
        <v>2012</v>
      </c>
      <c r="K32" s="6" t="s">
        <v>24</v>
      </c>
      <c r="L32" s="16" t="s">
        <v>69</v>
      </c>
      <c r="M32" s="5"/>
    </row>
    <row r="33" spans="1:13" s="13" customFormat="1" ht="25.5" x14ac:dyDescent="0.2">
      <c r="A33" s="2" t="s">
        <v>19</v>
      </c>
      <c r="B33" s="26">
        <v>29</v>
      </c>
      <c r="C33" s="3" t="s">
        <v>50</v>
      </c>
      <c r="D33" s="3" t="s">
        <v>21</v>
      </c>
      <c r="E33" s="4" t="s">
        <v>22</v>
      </c>
      <c r="F33" s="5">
        <v>2012</v>
      </c>
      <c r="G33" s="4">
        <f>4720663.55/1000</f>
        <v>4720.6635500000002</v>
      </c>
      <c r="H33" s="6">
        <v>2012</v>
      </c>
      <c r="I33" s="6" t="s">
        <v>23</v>
      </c>
      <c r="J33" s="6">
        <v>2012</v>
      </c>
      <c r="K33" s="6" t="s">
        <v>24</v>
      </c>
      <c r="L33" s="16" t="s">
        <v>69</v>
      </c>
      <c r="M33" s="5"/>
    </row>
    <row r="34" spans="1:13" s="13" customFormat="1" ht="25.5" x14ac:dyDescent="0.2">
      <c r="A34" s="2" t="s">
        <v>19</v>
      </c>
      <c r="B34" s="26">
        <v>30</v>
      </c>
      <c r="C34" s="3" t="s">
        <v>51</v>
      </c>
      <c r="D34" s="3" t="s">
        <v>21</v>
      </c>
      <c r="E34" s="4" t="s">
        <v>22</v>
      </c>
      <c r="F34" s="5">
        <v>2012</v>
      </c>
      <c r="G34" s="4">
        <f>4641800.52/1000</f>
        <v>4641.8005199999998</v>
      </c>
      <c r="H34" s="6">
        <v>2012</v>
      </c>
      <c r="I34" s="6" t="s">
        <v>23</v>
      </c>
      <c r="J34" s="6">
        <v>2012</v>
      </c>
      <c r="K34" s="6" t="s">
        <v>24</v>
      </c>
      <c r="L34" s="16" t="s">
        <v>69</v>
      </c>
      <c r="M34" s="5"/>
    </row>
    <row r="35" spans="1:13" s="13" customFormat="1" ht="25.5" x14ac:dyDescent="0.2">
      <c r="A35" s="2" t="s">
        <v>19</v>
      </c>
      <c r="B35" s="26">
        <v>31</v>
      </c>
      <c r="C35" s="3" t="s">
        <v>52</v>
      </c>
      <c r="D35" s="3" t="s">
        <v>21</v>
      </c>
      <c r="E35" s="4" t="s">
        <v>22</v>
      </c>
      <c r="F35" s="5">
        <v>2012</v>
      </c>
      <c r="G35" s="4">
        <f>4131965.5/1000</f>
        <v>4131.9655000000002</v>
      </c>
      <c r="H35" s="6">
        <v>2012</v>
      </c>
      <c r="I35" s="6" t="s">
        <v>23</v>
      </c>
      <c r="J35" s="6">
        <v>2012</v>
      </c>
      <c r="K35" s="6" t="s">
        <v>24</v>
      </c>
      <c r="L35" s="16" t="s">
        <v>69</v>
      </c>
      <c r="M35" s="5"/>
    </row>
    <row r="36" spans="1:13" s="13" customFormat="1" ht="25.5" x14ac:dyDescent="0.2">
      <c r="A36" s="2" t="s">
        <v>19</v>
      </c>
      <c r="B36" s="26">
        <v>32</v>
      </c>
      <c r="C36" s="3" t="s">
        <v>53</v>
      </c>
      <c r="D36" s="3" t="s">
        <v>21</v>
      </c>
      <c r="E36" s="4" t="s">
        <v>22</v>
      </c>
      <c r="F36" s="5">
        <v>2012</v>
      </c>
      <c r="G36" s="4">
        <f>4101824.13/1000</f>
        <v>4101.82413</v>
      </c>
      <c r="H36" s="6">
        <v>2012</v>
      </c>
      <c r="I36" s="6" t="s">
        <v>23</v>
      </c>
      <c r="J36" s="6">
        <v>2012</v>
      </c>
      <c r="K36" s="6" t="s">
        <v>24</v>
      </c>
      <c r="L36" s="16" t="s">
        <v>69</v>
      </c>
      <c r="M36" s="5"/>
    </row>
    <row r="37" spans="1:13" s="13" customFormat="1" ht="25.5" x14ac:dyDescent="0.2">
      <c r="A37" s="2" t="s">
        <v>19</v>
      </c>
      <c r="B37" s="26">
        <v>33</v>
      </c>
      <c r="C37" s="3" t="s">
        <v>54</v>
      </c>
      <c r="D37" s="3" t="s">
        <v>21</v>
      </c>
      <c r="E37" s="4" t="s">
        <v>22</v>
      </c>
      <c r="F37" s="5">
        <v>2012</v>
      </c>
      <c r="G37" s="4">
        <f>3882197.85/1000</f>
        <v>3882.19785</v>
      </c>
      <c r="H37" s="6">
        <v>2012</v>
      </c>
      <c r="I37" s="6" t="s">
        <v>23</v>
      </c>
      <c r="J37" s="6">
        <v>2012</v>
      </c>
      <c r="K37" s="6" t="s">
        <v>24</v>
      </c>
      <c r="L37" s="16" t="s">
        <v>69</v>
      </c>
      <c r="M37" s="5"/>
    </row>
    <row r="38" spans="1:13" s="13" customFormat="1" ht="25.5" x14ac:dyDescent="0.2">
      <c r="A38" s="2" t="s">
        <v>19</v>
      </c>
      <c r="B38" s="26">
        <v>34</v>
      </c>
      <c r="C38" s="3" t="s">
        <v>55</v>
      </c>
      <c r="D38" s="3" t="s">
        <v>21</v>
      </c>
      <c r="E38" s="4" t="s">
        <v>22</v>
      </c>
      <c r="F38" s="5">
        <v>2012</v>
      </c>
      <c r="G38" s="4">
        <f>3648431.27/1000</f>
        <v>3648.43127</v>
      </c>
      <c r="H38" s="6">
        <v>2012</v>
      </c>
      <c r="I38" s="6" t="s">
        <v>23</v>
      </c>
      <c r="J38" s="6">
        <v>2012</v>
      </c>
      <c r="K38" s="6" t="s">
        <v>24</v>
      </c>
      <c r="L38" s="16" t="s">
        <v>69</v>
      </c>
      <c r="M38" s="5"/>
    </row>
    <row r="39" spans="1:13" s="13" customFormat="1" ht="25.5" x14ac:dyDescent="0.2">
      <c r="A39" s="2" t="s">
        <v>19</v>
      </c>
      <c r="B39" s="26">
        <v>35</v>
      </c>
      <c r="C39" s="3" t="s">
        <v>56</v>
      </c>
      <c r="D39" s="3" t="s">
        <v>21</v>
      </c>
      <c r="E39" s="4" t="s">
        <v>22</v>
      </c>
      <c r="F39" s="5">
        <v>2012</v>
      </c>
      <c r="G39" s="4">
        <f>2590815.8/1000</f>
        <v>2590.8157999999999</v>
      </c>
      <c r="H39" s="6">
        <v>2012</v>
      </c>
      <c r="I39" s="6" t="s">
        <v>23</v>
      </c>
      <c r="J39" s="6">
        <v>2012</v>
      </c>
      <c r="K39" s="6" t="s">
        <v>24</v>
      </c>
      <c r="L39" s="16" t="s">
        <v>69</v>
      </c>
      <c r="M39" s="5"/>
    </row>
    <row r="40" spans="1:13" s="13" customFormat="1" ht="25.5" x14ac:dyDescent="0.2">
      <c r="A40" s="2" t="s">
        <v>19</v>
      </c>
      <c r="B40" s="26">
        <v>36</v>
      </c>
      <c r="C40" s="3" t="s">
        <v>57</v>
      </c>
      <c r="D40" s="3" t="s">
        <v>21</v>
      </c>
      <c r="E40" s="4" t="s">
        <v>22</v>
      </c>
      <c r="F40" s="5">
        <v>2012</v>
      </c>
      <c r="G40" s="4">
        <f>2545562.68/1000</f>
        <v>2545.56268</v>
      </c>
      <c r="H40" s="6">
        <v>2012</v>
      </c>
      <c r="I40" s="6" t="s">
        <v>23</v>
      </c>
      <c r="J40" s="6">
        <v>2012</v>
      </c>
      <c r="K40" s="6" t="s">
        <v>24</v>
      </c>
      <c r="L40" s="16" t="s">
        <v>69</v>
      </c>
      <c r="M40" s="5"/>
    </row>
    <row r="41" spans="1:13" s="13" customFormat="1" ht="25.5" x14ac:dyDescent="0.2">
      <c r="A41" s="2" t="s">
        <v>19</v>
      </c>
      <c r="B41" s="26">
        <v>37</v>
      </c>
      <c r="C41" s="3" t="s">
        <v>58</v>
      </c>
      <c r="D41" s="3" t="s">
        <v>21</v>
      </c>
      <c r="E41" s="4" t="s">
        <v>22</v>
      </c>
      <c r="F41" s="5">
        <v>2012</v>
      </c>
      <c r="G41" s="4">
        <f>2427776.74/1000</f>
        <v>2427.7767400000002</v>
      </c>
      <c r="H41" s="6">
        <v>2012</v>
      </c>
      <c r="I41" s="6" t="s">
        <v>23</v>
      </c>
      <c r="J41" s="6">
        <v>2012</v>
      </c>
      <c r="K41" s="6" t="s">
        <v>24</v>
      </c>
      <c r="L41" s="16" t="s">
        <v>69</v>
      </c>
      <c r="M41" s="5"/>
    </row>
    <row r="42" spans="1:13" s="13" customFormat="1" ht="25.5" x14ac:dyDescent="0.2">
      <c r="A42" s="2" t="s">
        <v>19</v>
      </c>
      <c r="B42" s="26">
        <v>38</v>
      </c>
      <c r="C42" s="3" t="s">
        <v>59</v>
      </c>
      <c r="D42" s="3" t="s">
        <v>21</v>
      </c>
      <c r="E42" s="4" t="s">
        <v>22</v>
      </c>
      <c r="F42" s="5">
        <v>2012</v>
      </c>
      <c r="G42" s="4">
        <f>2317522.7/1000</f>
        <v>2317.5227</v>
      </c>
      <c r="H42" s="6">
        <v>2012</v>
      </c>
      <c r="I42" s="6" t="s">
        <v>23</v>
      </c>
      <c r="J42" s="6">
        <v>2012</v>
      </c>
      <c r="K42" s="6" t="s">
        <v>24</v>
      </c>
      <c r="L42" s="16" t="s">
        <v>69</v>
      </c>
      <c r="M42" s="5"/>
    </row>
    <row r="43" spans="1:13" s="13" customFormat="1" ht="25.5" x14ac:dyDescent="0.2">
      <c r="A43" s="2" t="s">
        <v>19</v>
      </c>
      <c r="B43" s="26">
        <v>39</v>
      </c>
      <c r="C43" s="3" t="s">
        <v>60</v>
      </c>
      <c r="D43" s="3" t="s">
        <v>21</v>
      </c>
      <c r="E43" s="4" t="s">
        <v>22</v>
      </c>
      <c r="F43" s="5">
        <v>2012</v>
      </c>
      <c r="G43" s="4">
        <f>2293508.84/1000</f>
        <v>2293.50884</v>
      </c>
      <c r="H43" s="6">
        <v>2012</v>
      </c>
      <c r="I43" s="6" t="s">
        <v>23</v>
      </c>
      <c r="J43" s="6">
        <v>2012</v>
      </c>
      <c r="K43" s="6" t="s">
        <v>24</v>
      </c>
      <c r="L43" s="16" t="s">
        <v>69</v>
      </c>
      <c r="M43" s="5"/>
    </row>
    <row r="44" spans="1:13" s="13" customFormat="1" ht="25.5" x14ac:dyDescent="0.2">
      <c r="A44" s="2" t="s">
        <v>19</v>
      </c>
      <c r="B44" s="26">
        <v>40</v>
      </c>
      <c r="C44" s="3" t="s">
        <v>61</v>
      </c>
      <c r="D44" s="3" t="s">
        <v>21</v>
      </c>
      <c r="E44" s="4" t="s">
        <v>22</v>
      </c>
      <c r="F44" s="5">
        <v>2012</v>
      </c>
      <c r="G44" s="4">
        <f>2077238.72/1000</f>
        <v>2077.2387199999998</v>
      </c>
      <c r="H44" s="6">
        <v>2012</v>
      </c>
      <c r="I44" s="6" t="s">
        <v>23</v>
      </c>
      <c r="J44" s="6">
        <v>2012</v>
      </c>
      <c r="K44" s="6" t="s">
        <v>24</v>
      </c>
      <c r="L44" s="16" t="s">
        <v>69</v>
      </c>
      <c r="M44" s="5"/>
    </row>
    <row r="45" spans="1:13" s="13" customFormat="1" ht="25.5" x14ac:dyDescent="0.2">
      <c r="A45" s="2" t="s">
        <v>19</v>
      </c>
      <c r="B45" s="26">
        <v>41</v>
      </c>
      <c r="C45" s="3" t="s">
        <v>62</v>
      </c>
      <c r="D45" s="3" t="s">
        <v>21</v>
      </c>
      <c r="E45" s="4" t="s">
        <v>22</v>
      </c>
      <c r="F45" s="5">
        <v>2012</v>
      </c>
      <c r="G45" s="4">
        <f>2002630.82/1000</f>
        <v>2002.6308200000001</v>
      </c>
      <c r="H45" s="6">
        <v>2012</v>
      </c>
      <c r="I45" s="6" t="s">
        <v>23</v>
      </c>
      <c r="J45" s="6">
        <v>2012</v>
      </c>
      <c r="K45" s="6" t="s">
        <v>24</v>
      </c>
      <c r="L45" s="16" t="s">
        <v>69</v>
      </c>
      <c r="M45" s="5"/>
    </row>
    <row r="46" spans="1:13" s="13" customFormat="1" ht="25.5" x14ac:dyDescent="0.2">
      <c r="A46" s="2" t="s">
        <v>19</v>
      </c>
      <c r="B46" s="26">
        <v>42</v>
      </c>
      <c r="C46" s="3" t="s">
        <v>63</v>
      </c>
      <c r="D46" s="3" t="s">
        <v>21</v>
      </c>
      <c r="E46" s="4" t="s">
        <v>22</v>
      </c>
      <c r="F46" s="5">
        <v>2012</v>
      </c>
      <c r="G46" s="4">
        <f>1985508.99/1000</f>
        <v>1985.50899</v>
      </c>
      <c r="H46" s="6">
        <v>2012</v>
      </c>
      <c r="I46" s="6" t="s">
        <v>23</v>
      </c>
      <c r="J46" s="6">
        <v>2012</v>
      </c>
      <c r="K46" s="6" t="s">
        <v>24</v>
      </c>
      <c r="L46" s="16" t="s">
        <v>69</v>
      </c>
      <c r="M46" s="5"/>
    </row>
    <row r="47" spans="1:13" s="13" customFormat="1" ht="25.5" x14ac:dyDescent="0.2">
      <c r="A47" s="2" t="s">
        <v>19</v>
      </c>
      <c r="B47" s="26">
        <v>43</v>
      </c>
      <c r="C47" s="3" t="s">
        <v>64</v>
      </c>
      <c r="D47" s="3" t="s">
        <v>21</v>
      </c>
      <c r="E47" s="4" t="s">
        <v>22</v>
      </c>
      <c r="F47" s="5">
        <v>2012</v>
      </c>
      <c r="G47" s="4">
        <f>1903584.48/1000</f>
        <v>1903.58448</v>
      </c>
      <c r="H47" s="6">
        <v>2012</v>
      </c>
      <c r="I47" s="6" t="s">
        <v>23</v>
      </c>
      <c r="J47" s="6">
        <v>2012</v>
      </c>
      <c r="K47" s="6" t="s">
        <v>24</v>
      </c>
      <c r="L47" s="16" t="s">
        <v>69</v>
      </c>
      <c r="M47" s="5"/>
    </row>
    <row r="48" spans="1:13" s="13" customFormat="1" ht="25.5" x14ac:dyDescent="0.2">
      <c r="A48" s="2" t="s">
        <v>19</v>
      </c>
      <c r="B48" s="26">
        <v>44</v>
      </c>
      <c r="C48" s="3" t="s">
        <v>65</v>
      </c>
      <c r="D48" s="3" t="s">
        <v>21</v>
      </c>
      <c r="E48" s="4" t="s">
        <v>22</v>
      </c>
      <c r="F48" s="5">
        <v>2012</v>
      </c>
      <c r="G48" s="4">
        <f>1850723.21/1000</f>
        <v>1850.7232099999999</v>
      </c>
      <c r="H48" s="6">
        <v>2012</v>
      </c>
      <c r="I48" s="6" t="s">
        <v>23</v>
      </c>
      <c r="J48" s="6">
        <v>2012</v>
      </c>
      <c r="K48" s="6" t="s">
        <v>24</v>
      </c>
      <c r="L48" s="16" t="s">
        <v>69</v>
      </c>
      <c r="M48" s="5"/>
    </row>
    <row r="49" spans="1:13" s="13" customFormat="1" ht="25.5" x14ac:dyDescent="0.2">
      <c r="A49" s="2" t="s">
        <v>19</v>
      </c>
      <c r="B49" s="26">
        <v>45</v>
      </c>
      <c r="C49" s="3" t="s">
        <v>66</v>
      </c>
      <c r="D49" s="3" t="s">
        <v>21</v>
      </c>
      <c r="E49" s="4" t="s">
        <v>22</v>
      </c>
      <c r="F49" s="5">
        <v>2012</v>
      </c>
      <c r="G49" s="4">
        <f>1596035.29/1000</f>
        <v>1596.03529</v>
      </c>
      <c r="H49" s="6">
        <v>2012</v>
      </c>
      <c r="I49" s="6" t="s">
        <v>23</v>
      </c>
      <c r="J49" s="6">
        <v>2012</v>
      </c>
      <c r="K49" s="6" t="s">
        <v>24</v>
      </c>
      <c r="L49" s="16" t="s">
        <v>69</v>
      </c>
      <c r="M49" s="5"/>
    </row>
    <row r="50" spans="1:13" s="13" customFormat="1" ht="25.5" x14ac:dyDescent="0.2">
      <c r="A50" s="11" t="s">
        <v>19</v>
      </c>
      <c r="B50" s="29">
        <v>46</v>
      </c>
      <c r="C50" s="11" t="s">
        <v>67</v>
      </c>
      <c r="D50" s="3" t="s">
        <v>21</v>
      </c>
      <c r="E50" s="4" t="s">
        <v>22</v>
      </c>
      <c r="F50" s="5">
        <v>2012</v>
      </c>
      <c r="G50" s="12">
        <f>364025269.585993/1000</f>
        <v>364025.26958599297</v>
      </c>
      <c r="H50" s="5">
        <v>2012</v>
      </c>
      <c r="I50" s="6" t="s">
        <v>23</v>
      </c>
      <c r="J50" s="6">
        <v>2012</v>
      </c>
      <c r="K50" s="6" t="s">
        <v>24</v>
      </c>
      <c r="L50" s="16" t="s">
        <v>69</v>
      </c>
      <c r="M50" s="11"/>
    </row>
    <row r="51" spans="1:13" x14ac:dyDescent="0.25">
      <c r="A51" s="30" t="s">
        <v>70</v>
      </c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</sheetData>
  <mergeCells count="12">
    <mergeCell ref="L3:L4"/>
    <mergeCell ref="M3:M4"/>
    <mergeCell ref="A3:A4"/>
    <mergeCell ref="B3:B4"/>
    <mergeCell ref="C3:C4"/>
    <mergeCell ref="D3:D4"/>
    <mergeCell ref="E3:F3"/>
    <mergeCell ref="G3:G4"/>
    <mergeCell ref="H3:H4"/>
    <mergeCell ref="I3:I4"/>
    <mergeCell ref="J3:J4"/>
    <mergeCell ref="K3:K4"/>
  </mergeCells>
  <pageMargins left="0.7" right="0.7" top="0.75" bottom="0.75" header="0.3" footer="0.3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L7" sqref="L7"/>
    </sheetView>
  </sheetViews>
  <sheetFormatPr defaultRowHeight="15" x14ac:dyDescent="0.25"/>
  <cols>
    <col min="1" max="1" width="26.28515625" customWidth="1"/>
    <col min="3" max="3" width="20.28515625" customWidth="1"/>
    <col min="4" max="4" width="12.85546875" customWidth="1"/>
    <col min="7" max="7" width="13.28515625" customWidth="1"/>
    <col min="8" max="8" width="13" customWidth="1"/>
    <col min="9" max="9" width="11.85546875" customWidth="1"/>
    <col min="10" max="10" width="13.140625" customWidth="1"/>
    <col min="11" max="11" width="12.5703125" customWidth="1"/>
    <col min="12" max="12" width="13.42578125" customWidth="1"/>
    <col min="13" max="13" width="14.7109375" customWidth="1"/>
  </cols>
  <sheetData>
    <row r="1" spans="1:13" x14ac:dyDescent="0.25">
      <c r="A1" s="1" t="s">
        <v>90</v>
      </c>
    </row>
    <row r="3" spans="1:13" s="13" customFormat="1" ht="51.75" customHeight="1" x14ac:dyDescent="0.2">
      <c r="A3" s="19" t="s">
        <v>13</v>
      </c>
      <c r="B3" s="19" t="s">
        <v>0</v>
      </c>
      <c r="C3" s="19" t="s">
        <v>1</v>
      </c>
      <c r="D3" s="19" t="s">
        <v>2</v>
      </c>
      <c r="E3" s="19" t="s">
        <v>3</v>
      </c>
      <c r="F3" s="19"/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  <c r="L3" s="19" t="s">
        <v>78</v>
      </c>
      <c r="M3" s="19" t="s">
        <v>10</v>
      </c>
    </row>
    <row r="4" spans="1:13" s="13" customFormat="1" ht="23.25" customHeight="1" x14ac:dyDescent="0.2">
      <c r="A4" s="19"/>
      <c r="B4" s="19"/>
      <c r="C4" s="19"/>
      <c r="D4" s="19"/>
      <c r="E4" s="14" t="s">
        <v>11</v>
      </c>
      <c r="F4" s="15" t="s">
        <v>12</v>
      </c>
      <c r="G4" s="19"/>
      <c r="H4" s="19"/>
      <c r="I4" s="19"/>
      <c r="J4" s="19"/>
      <c r="K4" s="19"/>
      <c r="L4" s="19"/>
      <c r="M4" s="19"/>
    </row>
    <row r="5" spans="1:13" s="13" customFormat="1" ht="89.25" x14ac:dyDescent="0.2">
      <c r="A5" s="20" t="s">
        <v>89</v>
      </c>
      <c r="B5" s="24">
        <v>1</v>
      </c>
      <c r="C5" s="22" t="s">
        <v>72</v>
      </c>
      <c r="D5" s="22" t="s">
        <v>17</v>
      </c>
      <c r="E5" s="21" t="s">
        <v>22</v>
      </c>
      <c r="F5" s="23">
        <v>2012</v>
      </c>
      <c r="G5" s="33">
        <v>2855</v>
      </c>
      <c r="H5" s="23">
        <v>2012</v>
      </c>
      <c r="I5" s="21" t="s">
        <v>22</v>
      </c>
      <c r="J5" s="21">
        <v>2012</v>
      </c>
      <c r="K5" s="21" t="s">
        <v>68</v>
      </c>
      <c r="L5" s="21" t="s">
        <v>69</v>
      </c>
      <c r="M5" s="23"/>
    </row>
    <row r="6" spans="1:13" x14ac:dyDescent="0.25">
      <c r="A6" s="13" t="s">
        <v>70</v>
      </c>
    </row>
  </sheetData>
  <mergeCells count="12">
    <mergeCell ref="H3:H4"/>
    <mergeCell ref="I3:I4"/>
    <mergeCell ref="J3:J4"/>
    <mergeCell ref="K3:K4"/>
    <mergeCell ref="L3:L4"/>
    <mergeCell ref="M3:M4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G5" sqref="G5"/>
    </sheetView>
  </sheetViews>
  <sheetFormatPr defaultRowHeight="15" x14ac:dyDescent="0.25"/>
  <cols>
    <col min="1" max="1" width="20.140625" customWidth="1"/>
    <col min="3" max="3" width="16.28515625" customWidth="1"/>
    <col min="4" max="4" width="13.28515625" customWidth="1"/>
    <col min="5" max="5" width="12.5703125" customWidth="1"/>
    <col min="6" max="6" width="8.5703125" customWidth="1"/>
    <col min="7" max="7" width="12.7109375" customWidth="1"/>
    <col min="8" max="8" width="12.5703125" customWidth="1"/>
    <col min="9" max="9" width="12.140625" customWidth="1"/>
    <col min="10" max="10" width="13" customWidth="1"/>
    <col min="11" max="11" width="14.85546875" customWidth="1"/>
    <col min="12" max="12" width="16.140625" customWidth="1"/>
    <col min="13" max="13" width="13.28515625" customWidth="1"/>
  </cols>
  <sheetData>
    <row r="1" spans="1:13" x14ac:dyDescent="0.25">
      <c r="A1" s="1" t="s">
        <v>75</v>
      </c>
    </row>
    <row r="3" spans="1:13" s="13" customFormat="1" ht="48" customHeight="1" x14ac:dyDescent="0.2">
      <c r="A3" s="19" t="s">
        <v>13</v>
      </c>
      <c r="B3" s="19" t="s">
        <v>0</v>
      </c>
      <c r="C3" s="19" t="s">
        <v>1</v>
      </c>
      <c r="D3" s="19" t="s">
        <v>2</v>
      </c>
      <c r="E3" s="19" t="s">
        <v>3</v>
      </c>
      <c r="F3" s="19"/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  <c r="L3" s="19" t="s">
        <v>9</v>
      </c>
      <c r="M3" s="19" t="s">
        <v>10</v>
      </c>
    </row>
    <row r="4" spans="1:13" s="13" customFormat="1" ht="40.5" customHeight="1" x14ac:dyDescent="0.2">
      <c r="A4" s="19"/>
      <c r="B4" s="19"/>
      <c r="C4" s="19"/>
      <c r="D4" s="19"/>
      <c r="E4" s="14" t="s">
        <v>11</v>
      </c>
      <c r="F4" s="15" t="s">
        <v>12</v>
      </c>
      <c r="G4" s="19"/>
      <c r="H4" s="19"/>
      <c r="I4" s="19"/>
      <c r="J4" s="19"/>
      <c r="K4" s="19"/>
      <c r="L4" s="19"/>
      <c r="M4" s="19"/>
    </row>
    <row r="5" spans="1:13" s="13" customFormat="1" ht="51" x14ac:dyDescent="0.2">
      <c r="A5" s="20" t="s">
        <v>71</v>
      </c>
      <c r="B5" s="21">
        <v>1</v>
      </c>
      <c r="C5" s="22" t="s">
        <v>72</v>
      </c>
      <c r="D5" s="22" t="s">
        <v>17</v>
      </c>
      <c r="E5" s="21" t="s">
        <v>22</v>
      </c>
      <c r="F5" s="23">
        <v>2012</v>
      </c>
      <c r="G5" s="33">
        <v>2595</v>
      </c>
      <c r="H5" s="23">
        <v>2012</v>
      </c>
      <c r="I5" s="21" t="s">
        <v>22</v>
      </c>
      <c r="J5" s="21">
        <v>2012</v>
      </c>
      <c r="K5" s="21" t="s">
        <v>68</v>
      </c>
      <c r="L5" s="23" t="s">
        <v>69</v>
      </c>
      <c r="M5" s="23"/>
    </row>
    <row r="6" spans="1:13" x14ac:dyDescent="0.25">
      <c r="A6" s="30" t="s">
        <v>70</v>
      </c>
    </row>
  </sheetData>
  <mergeCells count="12">
    <mergeCell ref="H3:H4"/>
    <mergeCell ref="I3:I4"/>
    <mergeCell ref="J3:J4"/>
    <mergeCell ref="K3:K4"/>
    <mergeCell ref="L3:L4"/>
    <mergeCell ref="M3:M4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M21" sqref="M21"/>
    </sheetView>
  </sheetViews>
  <sheetFormatPr defaultRowHeight="15" x14ac:dyDescent="0.25"/>
  <cols>
    <col min="1" max="1" width="17.28515625" customWidth="1"/>
    <col min="3" max="3" width="20.140625" customWidth="1"/>
    <col min="4" max="4" width="13.85546875" customWidth="1"/>
    <col min="7" max="7" width="14.7109375" customWidth="1"/>
    <col min="8" max="8" width="13.140625" customWidth="1"/>
    <col min="9" max="9" width="13.28515625" customWidth="1"/>
    <col min="10" max="10" width="12.42578125" customWidth="1"/>
    <col min="11" max="11" width="12.5703125" customWidth="1"/>
    <col min="12" max="12" width="13.7109375" customWidth="1"/>
    <col min="13" max="13" width="17" customWidth="1"/>
  </cols>
  <sheetData>
    <row r="1" spans="1:13" x14ac:dyDescent="0.25">
      <c r="A1" s="1" t="s">
        <v>76</v>
      </c>
    </row>
    <row r="3" spans="1:13" s="13" customFormat="1" ht="48.75" customHeight="1" x14ac:dyDescent="0.2">
      <c r="A3" s="19" t="s">
        <v>13</v>
      </c>
      <c r="B3" s="19" t="s">
        <v>0</v>
      </c>
      <c r="C3" s="19" t="s">
        <v>1</v>
      </c>
      <c r="D3" s="19" t="s">
        <v>2</v>
      </c>
      <c r="E3" s="19" t="s">
        <v>3</v>
      </c>
      <c r="F3" s="19"/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  <c r="L3" s="19" t="s">
        <v>9</v>
      </c>
      <c r="M3" s="19" t="s">
        <v>10</v>
      </c>
    </row>
    <row r="4" spans="1:13" s="13" customFormat="1" ht="37.5" customHeight="1" x14ac:dyDescent="0.2">
      <c r="A4" s="19"/>
      <c r="B4" s="19"/>
      <c r="C4" s="19"/>
      <c r="D4" s="19"/>
      <c r="E4" s="14" t="s">
        <v>11</v>
      </c>
      <c r="F4" s="15" t="s">
        <v>12</v>
      </c>
      <c r="G4" s="19"/>
      <c r="H4" s="19"/>
      <c r="I4" s="19"/>
      <c r="J4" s="19"/>
      <c r="K4" s="19"/>
      <c r="L4" s="19"/>
      <c r="M4" s="19"/>
    </row>
    <row r="5" spans="1:13" s="13" customFormat="1" ht="68.25" customHeight="1" x14ac:dyDescent="0.2">
      <c r="A5" s="22" t="s">
        <v>73</v>
      </c>
      <c r="B5" s="24">
        <v>1</v>
      </c>
      <c r="C5" s="22" t="s">
        <v>72</v>
      </c>
      <c r="D5" s="22" t="s">
        <v>17</v>
      </c>
      <c r="E5" s="21" t="s">
        <v>22</v>
      </c>
      <c r="F5" s="23">
        <v>2012</v>
      </c>
      <c r="G5" s="33">
        <v>4520</v>
      </c>
      <c r="H5" s="23">
        <v>2012</v>
      </c>
      <c r="I5" s="21" t="s">
        <v>22</v>
      </c>
      <c r="J5" s="21">
        <v>2012</v>
      </c>
      <c r="K5" s="21" t="s">
        <v>68</v>
      </c>
      <c r="L5" s="21" t="s">
        <v>69</v>
      </c>
      <c r="M5" s="23"/>
    </row>
    <row r="6" spans="1:13" x14ac:dyDescent="0.25">
      <c r="A6" s="30" t="s">
        <v>70</v>
      </c>
    </row>
  </sheetData>
  <mergeCells count="12">
    <mergeCell ref="H3:H4"/>
    <mergeCell ref="I3:I4"/>
    <mergeCell ref="J3:J4"/>
    <mergeCell ref="K3:K4"/>
    <mergeCell ref="L3:L4"/>
    <mergeCell ref="M3:M4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G5" sqref="G5"/>
    </sheetView>
  </sheetViews>
  <sheetFormatPr defaultRowHeight="15" x14ac:dyDescent="0.25"/>
  <cols>
    <col min="1" max="1" width="26.140625" customWidth="1"/>
    <col min="3" max="3" width="17.42578125" customWidth="1"/>
    <col min="4" max="4" width="15.140625" customWidth="1"/>
    <col min="7" max="7" width="13.42578125" customWidth="1"/>
    <col min="8" max="8" width="11.140625" customWidth="1"/>
    <col min="9" max="9" width="12.5703125" customWidth="1"/>
    <col min="10" max="10" width="12" customWidth="1"/>
    <col min="11" max="11" width="13" customWidth="1"/>
    <col min="12" max="12" width="13.42578125" customWidth="1"/>
    <col min="13" max="13" width="13.28515625" customWidth="1"/>
  </cols>
  <sheetData>
    <row r="1" spans="1:13" x14ac:dyDescent="0.25">
      <c r="A1" s="1" t="s">
        <v>77</v>
      </c>
    </row>
    <row r="3" spans="1:13" s="13" customFormat="1" ht="53.25" customHeight="1" x14ac:dyDescent="0.2">
      <c r="A3" s="19" t="s">
        <v>13</v>
      </c>
      <c r="B3" s="19" t="s">
        <v>0</v>
      </c>
      <c r="C3" s="19" t="s">
        <v>1</v>
      </c>
      <c r="D3" s="19" t="s">
        <v>2</v>
      </c>
      <c r="E3" s="19" t="s">
        <v>3</v>
      </c>
      <c r="F3" s="19"/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  <c r="L3" s="19" t="s">
        <v>78</v>
      </c>
      <c r="M3" s="19" t="s">
        <v>10</v>
      </c>
    </row>
    <row r="4" spans="1:13" s="13" customFormat="1" ht="23.25" customHeight="1" x14ac:dyDescent="0.2">
      <c r="A4" s="19"/>
      <c r="B4" s="19"/>
      <c r="C4" s="19"/>
      <c r="D4" s="19"/>
      <c r="E4" s="14" t="s">
        <v>11</v>
      </c>
      <c r="F4" s="15" t="s">
        <v>12</v>
      </c>
      <c r="G4" s="19"/>
      <c r="H4" s="19"/>
      <c r="I4" s="19"/>
      <c r="J4" s="19"/>
      <c r="K4" s="19"/>
      <c r="L4" s="19"/>
      <c r="M4" s="19"/>
    </row>
    <row r="5" spans="1:13" s="13" customFormat="1" ht="51" x14ac:dyDescent="0.2">
      <c r="A5" s="20" t="s">
        <v>74</v>
      </c>
      <c r="B5" s="24">
        <v>1</v>
      </c>
      <c r="C5" s="22" t="s">
        <v>72</v>
      </c>
      <c r="D5" s="22" t="s">
        <v>17</v>
      </c>
      <c r="E5" s="21" t="s">
        <v>22</v>
      </c>
      <c r="F5" s="23">
        <v>2012</v>
      </c>
      <c r="G5" s="33">
        <v>4550</v>
      </c>
      <c r="H5" s="23">
        <v>2012</v>
      </c>
      <c r="I5" s="21" t="s">
        <v>22</v>
      </c>
      <c r="J5" s="21">
        <v>2012</v>
      </c>
      <c r="K5" s="21" t="s">
        <v>68</v>
      </c>
      <c r="L5" s="21" t="s">
        <v>69</v>
      </c>
      <c r="M5" s="23"/>
    </row>
    <row r="6" spans="1:13" x14ac:dyDescent="0.25">
      <c r="A6" s="30" t="s">
        <v>70</v>
      </c>
    </row>
  </sheetData>
  <mergeCells count="12">
    <mergeCell ref="H3:H4"/>
    <mergeCell ref="I3:I4"/>
    <mergeCell ref="J3:J4"/>
    <mergeCell ref="K3:K4"/>
    <mergeCell ref="L3:L4"/>
    <mergeCell ref="M3:M4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A5" sqref="A5"/>
    </sheetView>
  </sheetViews>
  <sheetFormatPr defaultRowHeight="15" x14ac:dyDescent="0.25"/>
  <cols>
    <col min="1" max="1" width="23.42578125" customWidth="1"/>
    <col min="3" max="3" width="17.28515625" customWidth="1"/>
    <col min="4" max="4" width="13.42578125" customWidth="1"/>
    <col min="5" max="5" width="12.42578125" customWidth="1"/>
    <col min="6" max="6" width="13.42578125" customWidth="1"/>
    <col min="7" max="8" width="12.42578125" customWidth="1"/>
    <col min="9" max="9" width="14.5703125" customWidth="1"/>
    <col min="10" max="10" width="13.42578125" customWidth="1"/>
    <col min="11" max="11" width="13.28515625" customWidth="1"/>
    <col min="12" max="12" width="13.42578125" customWidth="1"/>
    <col min="13" max="13" width="18.42578125" customWidth="1"/>
  </cols>
  <sheetData>
    <row r="1" spans="1:13" x14ac:dyDescent="0.25">
      <c r="A1" s="1" t="s">
        <v>80</v>
      </c>
    </row>
    <row r="3" spans="1:13" s="13" customFormat="1" ht="49.5" customHeight="1" x14ac:dyDescent="0.2">
      <c r="A3" s="19" t="s">
        <v>13</v>
      </c>
      <c r="B3" s="19" t="s">
        <v>0</v>
      </c>
      <c r="C3" s="19" t="s">
        <v>1</v>
      </c>
      <c r="D3" s="19" t="s">
        <v>2</v>
      </c>
      <c r="E3" s="19" t="s">
        <v>3</v>
      </c>
      <c r="F3" s="19"/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  <c r="L3" s="19" t="s">
        <v>78</v>
      </c>
      <c r="M3" s="19" t="s">
        <v>10</v>
      </c>
    </row>
    <row r="4" spans="1:13" s="13" customFormat="1" ht="33" customHeight="1" x14ac:dyDescent="0.2">
      <c r="A4" s="19"/>
      <c r="B4" s="19"/>
      <c r="C4" s="19"/>
      <c r="D4" s="19"/>
      <c r="E4" s="14" t="s">
        <v>11</v>
      </c>
      <c r="F4" s="15" t="s">
        <v>12</v>
      </c>
      <c r="G4" s="19"/>
      <c r="H4" s="19"/>
      <c r="I4" s="19"/>
      <c r="J4" s="19"/>
      <c r="K4" s="19"/>
      <c r="L4" s="19"/>
      <c r="M4" s="19"/>
    </row>
    <row r="5" spans="1:13" s="13" customFormat="1" ht="89.25" x14ac:dyDescent="0.2">
      <c r="A5" s="20" t="s">
        <v>79</v>
      </c>
      <c r="B5" s="24">
        <v>1</v>
      </c>
      <c r="C5" s="22" t="s">
        <v>72</v>
      </c>
      <c r="D5" s="22" t="s">
        <v>17</v>
      </c>
      <c r="E5" s="21" t="s">
        <v>22</v>
      </c>
      <c r="F5" s="23">
        <v>2012</v>
      </c>
      <c r="G5" s="33">
        <v>1285</v>
      </c>
      <c r="H5" s="23">
        <v>2012</v>
      </c>
      <c r="I5" s="21" t="s">
        <v>22</v>
      </c>
      <c r="J5" s="21">
        <v>2012</v>
      </c>
      <c r="K5" s="21" t="s">
        <v>68</v>
      </c>
      <c r="L5" s="21" t="s">
        <v>69</v>
      </c>
      <c r="M5" s="23"/>
    </row>
    <row r="6" spans="1:13" x14ac:dyDescent="0.25">
      <c r="A6" s="30" t="s">
        <v>70</v>
      </c>
    </row>
  </sheetData>
  <mergeCells count="12">
    <mergeCell ref="H3:H4"/>
    <mergeCell ref="I3:I4"/>
    <mergeCell ref="J3:J4"/>
    <mergeCell ref="K3:K4"/>
    <mergeCell ref="L3:L4"/>
    <mergeCell ref="M3:M4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F16" sqref="F16"/>
    </sheetView>
  </sheetViews>
  <sheetFormatPr defaultRowHeight="15" x14ac:dyDescent="0.25"/>
  <cols>
    <col min="1" max="1" width="25.140625" customWidth="1"/>
    <col min="2" max="2" width="10.42578125" customWidth="1"/>
    <col min="3" max="3" width="15.28515625" customWidth="1"/>
    <col min="4" max="4" width="15.85546875" customWidth="1"/>
    <col min="5" max="5" width="12.7109375" customWidth="1"/>
    <col min="7" max="7" width="14.28515625" customWidth="1"/>
    <col min="8" max="8" width="13" customWidth="1"/>
    <col min="9" max="9" width="15.28515625" customWidth="1"/>
    <col min="10" max="10" width="13.85546875" customWidth="1"/>
    <col min="11" max="11" width="14.7109375" customWidth="1"/>
    <col min="12" max="12" width="13.85546875" customWidth="1"/>
    <col min="13" max="13" width="19.85546875" customWidth="1"/>
  </cols>
  <sheetData>
    <row r="1" spans="1:13" x14ac:dyDescent="0.25">
      <c r="A1" s="1" t="s">
        <v>82</v>
      </c>
    </row>
    <row r="3" spans="1:13" s="13" customFormat="1" ht="61.5" customHeight="1" x14ac:dyDescent="0.2">
      <c r="A3" s="19" t="s">
        <v>13</v>
      </c>
      <c r="B3" s="19" t="s">
        <v>0</v>
      </c>
      <c r="C3" s="19" t="s">
        <v>1</v>
      </c>
      <c r="D3" s="19" t="s">
        <v>2</v>
      </c>
      <c r="E3" s="19" t="s">
        <v>3</v>
      </c>
      <c r="F3" s="19"/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  <c r="L3" s="19" t="s">
        <v>78</v>
      </c>
      <c r="M3" s="19" t="s">
        <v>10</v>
      </c>
    </row>
    <row r="4" spans="1:13" s="13" customFormat="1" ht="24.75" customHeight="1" x14ac:dyDescent="0.2">
      <c r="A4" s="19"/>
      <c r="B4" s="19"/>
      <c r="C4" s="19"/>
      <c r="D4" s="19"/>
      <c r="E4" s="14" t="s">
        <v>11</v>
      </c>
      <c r="F4" s="15" t="s">
        <v>12</v>
      </c>
      <c r="G4" s="19"/>
      <c r="H4" s="19"/>
      <c r="I4" s="19"/>
      <c r="J4" s="19"/>
      <c r="K4" s="19"/>
      <c r="L4" s="19"/>
      <c r="M4" s="19"/>
    </row>
    <row r="5" spans="1:13" s="13" customFormat="1" ht="51" x14ac:dyDescent="0.2">
      <c r="A5" s="20" t="s">
        <v>81</v>
      </c>
      <c r="B5" s="24">
        <v>1</v>
      </c>
      <c r="C5" s="22" t="s">
        <v>72</v>
      </c>
      <c r="D5" s="22" t="s">
        <v>17</v>
      </c>
      <c r="E5" s="21" t="s">
        <v>22</v>
      </c>
      <c r="F5" s="23">
        <v>2012</v>
      </c>
      <c r="G5" s="33">
        <v>765</v>
      </c>
      <c r="H5" s="23">
        <v>2012</v>
      </c>
      <c r="I5" s="21" t="s">
        <v>22</v>
      </c>
      <c r="J5" s="21">
        <v>2012</v>
      </c>
      <c r="K5" s="21" t="s">
        <v>68</v>
      </c>
      <c r="L5" s="21" t="s">
        <v>69</v>
      </c>
      <c r="M5" s="23"/>
    </row>
    <row r="6" spans="1:13" x14ac:dyDescent="0.25">
      <c r="A6" s="30" t="s">
        <v>70</v>
      </c>
    </row>
  </sheetData>
  <mergeCells count="12">
    <mergeCell ref="H3:H4"/>
    <mergeCell ref="I3:I4"/>
    <mergeCell ref="J3:J4"/>
    <mergeCell ref="K3:K4"/>
    <mergeCell ref="L3:L4"/>
    <mergeCell ref="M3:M4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D26" sqref="D26"/>
    </sheetView>
  </sheetViews>
  <sheetFormatPr defaultRowHeight="15" x14ac:dyDescent="0.25"/>
  <cols>
    <col min="1" max="1" width="25.28515625" customWidth="1"/>
    <col min="2" max="2" width="12.7109375" customWidth="1"/>
    <col min="3" max="3" width="19.28515625" customWidth="1"/>
    <col min="4" max="4" width="14.28515625" customWidth="1"/>
    <col min="7" max="7" width="13" customWidth="1"/>
    <col min="8" max="8" width="14.42578125" customWidth="1"/>
    <col min="9" max="9" width="16" customWidth="1"/>
    <col min="10" max="10" width="15.5703125" customWidth="1"/>
    <col min="11" max="11" width="14.5703125" customWidth="1"/>
    <col min="12" max="12" width="15" customWidth="1"/>
    <col min="13" max="13" width="18.5703125" customWidth="1"/>
  </cols>
  <sheetData>
    <row r="1" spans="1:13" x14ac:dyDescent="0.25">
      <c r="A1" s="1" t="s">
        <v>84</v>
      </c>
    </row>
    <row r="3" spans="1:13" ht="38.25" customHeight="1" x14ac:dyDescent="0.25">
      <c r="A3" s="19" t="s">
        <v>13</v>
      </c>
      <c r="B3" s="19" t="s">
        <v>0</v>
      </c>
      <c r="C3" s="19" t="s">
        <v>1</v>
      </c>
      <c r="D3" s="19" t="s">
        <v>2</v>
      </c>
      <c r="E3" s="19" t="s">
        <v>3</v>
      </c>
      <c r="F3" s="19"/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  <c r="L3" s="19" t="s">
        <v>78</v>
      </c>
      <c r="M3" s="19" t="s">
        <v>10</v>
      </c>
    </row>
    <row r="4" spans="1:13" ht="25.5" customHeight="1" x14ac:dyDescent="0.25">
      <c r="A4" s="19"/>
      <c r="B4" s="19"/>
      <c r="C4" s="19"/>
      <c r="D4" s="19"/>
      <c r="E4" s="14" t="s">
        <v>11</v>
      </c>
      <c r="F4" s="15" t="s">
        <v>12</v>
      </c>
      <c r="G4" s="19"/>
      <c r="H4" s="19"/>
      <c r="I4" s="19"/>
      <c r="J4" s="19"/>
      <c r="K4" s="19"/>
      <c r="L4" s="19"/>
      <c r="M4" s="19"/>
    </row>
    <row r="5" spans="1:13" ht="51" x14ac:dyDescent="0.25">
      <c r="A5" s="20" t="s">
        <v>83</v>
      </c>
      <c r="B5" s="24">
        <v>1</v>
      </c>
      <c r="C5" s="22" t="s">
        <v>72</v>
      </c>
      <c r="D5" s="22" t="s">
        <v>17</v>
      </c>
      <c r="E5" s="21" t="s">
        <v>22</v>
      </c>
      <c r="F5" s="23">
        <v>2012</v>
      </c>
      <c r="G5" s="33">
        <v>3900</v>
      </c>
      <c r="H5" s="23">
        <v>2012</v>
      </c>
      <c r="I5" s="21" t="s">
        <v>22</v>
      </c>
      <c r="J5" s="21">
        <v>2012</v>
      </c>
      <c r="K5" s="21" t="s">
        <v>68</v>
      </c>
      <c r="L5" s="21" t="s">
        <v>69</v>
      </c>
      <c r="M5" s="23"/>
    </row>
    <row r="6" spans="1:13" x14ac:dyDescent="0.25">
      <c r="A6" s="30" t="s">
        <v>70</v>
      </c>
    </row>
  </sheetData>
  <mergeCells count="12">
    <mergeCell ref="H3:H4"/>
    <mergeCell ref="I3:I4"/>
    <mergeCell ref="J3:J4"/>
    <mergeCell ref="K3:K4"/>
    <mergeCell ref="L3:L4"/>
    <mergeCell ref="M3:M4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G5" sqref="G5"/>
    </sheetView>
  </sheetViews>
  <sheetFormatPr defaultRowHeight="15" x14ac:dyDescent="0.25"/>
  <cols>
    <col min="1" max="1" width="25.140625" customWidth="1"/>
    <col min="3" max="3" width="17.42578125" customWidth="1"/>
    <col min="4" max="4" width="14" customWidth="1"/>
    <col min="7" max="7" width="12.5703125" customWidth="1"/>
    <col min="8" max="8" width="11.5703125" customWidth="1"/>
    <col min="9" max="9" width="12.28515625" customWidth="1"/>
    <col min="10" max="10" width="13.85546875" customWidth="1"/>
    <col min="11" max="11" width="14.7109375" customWidth="1"/>
    <col min="12" max="12" width="14.28515625" customWidth="1"/>
    <col min="13" max="13" width="18.42578125" customWidth="1"/>
  </cols>
  <sheetData>
    <row r="1" spans="1:13" x14ac:dyDescent="0.25">
      <c r="A1" s="1" t="s">
        <v>86</v>
      </c>
    </row>
    <row r="3" spans="1:13" s="13" customFormat="1" ht="51" customHeight="1" x14ac:dyDescent="0.2">
      <c r="A3" s="19" t="s">
        <v>13</v>
      </c>
      <c r="B3" s="19" t="s">
        <v>0</v>
      </c>
      <c r="C3" s="19" t="s">
        <v>1</v>
      </c>
      <c r="D3" s="19" t="s">
        <v>2</v>
      </c>
      <c r="E3" s="19" t="s">
        <v>3</v>
      </c>
      <c r="F3" s="19"/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  <c r="L3" s="19" t="s">
        <v>78</v>
      </c>
      <c r="M3" s="19" t="s">
        <v>10</v>
      </c>
    </row>
    <row r="4" spans="1:13" s="13" customFormat="1" ht="22.5" customHeight="1" x14ac:dyDescent="0.2">
      <c r="A4" s="19"/>
      <c r="B4" s="19"/>
      <c r="C4" s="19"/>
      <c r="D4" s="19"/>
      <c r="E4" s="14" t="s">
        <v>11</v>
      </c>
      <c r="F4" s="15" t="s">
        <v>12</v>
      </c>
      <c r="G4" s="19"/>
      <c r="H4" s="19"/>
      <c r="I4" s="19"/>
      <c r="J4" s="19"/>
      <c r="K4" s="19"/>
      <c r="L4" s="19"/>
      <c r="M4" s="19"/>
    </row>
    <row r="5" spans="1:13" s="13" customFormat="1" ht="64.5" customHeight="1" x14ac:dyDescent="0.2">
      <c r="A5" s="20" t="s">
        <v>85</v>
      </c>
      <c r="B5" s="24">
        <v>1</v>
      </c>
      <c r="C5" s="22" t="s">
        <v>72</v>
      </c>
      <c r="D5" s="22" t="s">
        <v>17</v>
      </c>
      <c r="E5" s="21" t="s">
        <v>22</v>
      </c>
      <c r="F5" s="23">
        <v>2012</v>
      </c>
      <c r="G5" s="33">
        <v>1915</v>
      </c>
      <c r="H5" s="23">
        <v>2012</v>
      </c>
      <c r="I5" s="21" t="s">
        <v>22</v>
      </c>
      <c r="J5" s="21">
        <v>2012</v>
      </c>
      <c r="K5" s="21" t="s">
        <v>68</v>
      </c>
      <c r="L5" s="21" t="s">
        <v>69</v>
      </c>
      <c r="M5" s="23"/>
    </row>
    <row r="6" spans="1:13" x14ac:dyDescent="0.25">
      <c r="A6" s="13" t="s">
        <v>70</v>
      </c>
    </row>
  </sheetData>
  <mergeCells count="12">
    <mergeCell ref="H3:H4"/>
    <mergeCell ref="I3:I4"/>
    <mergeCell ref="J3:J4"/>
    <mergeCell ref="K3:K4"/>
    <mergeCell ref="L3:L4"/>
    <mergeCell ref="M3:M4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A6" sqref="A6"/>
    </sheetView>
  </sheetViews>
  <sheetFormatPr defaultRowHeight="15" x14ac:dyDescent="0.25"/>
  <cols>
    <col min="1" max="1" width="26.140625" customWidth="1"/>
    <col min="2" max="2" width="8.28515625" customWidth="1"/>
    <col min="3" max="3" width="18.42578125" customWidth="1"/>
    <col min="4" max="4" width="13.7109375" customWidth="1"/>
    <col min="5" max="5" width="12.140625" customWidth="1"/>
    <col min="7" max="7" width="15.140625" customWidth="1"/>
    <col min="8" max="8" width="14.85546875" customWidth="1"/>
    <col min="9" max="9" width="13.7109375" customWidth="1"/>
    <col min="10" max="10" width="14.140625" customWidth="1"/>
    <col min="11" max="11" width="14" customWidth="1"/>
    <col min="12" max="13" width="14.5703125" customWidth="1"/>
  </cols>
  <sheetData>
    <row r="1" spans="1:13" x14ac:dyDescent="0.25">
      <c r="A1" s="1" t="s">
        <v>88</v>
      </c>
    </row>
    <row r="3" spans="1:13" s="13" customFormat="1" ht="35.25" customHeight="1" x14ac:dyDescent="0.2">
      <c r="A3" s="19" t="s">
        <v>13</v>
      </c>
      <c r="B3" s="19" t="s">
        <v>0</v>
      </c>
      <c r="C3" s="19" t="s">
        <v>1</v>
      </c>
      <c r="D3" s="19" t="s">
        <v>2</v>
      </c>
      <c r="E3" s="19" t="s">
        <v>3</v>
      </c>
      <c r="F3" s="19"/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  <c r="L3" s="19" t="s">
        <v>78</v>
      </c>
      <c r="M3" s="19" t="s">
        <v>10</v>
      </c>
    </row>
    <row r="4" spans="1:13" s="13" customFormat="1" ht="12.75" x14ac:dyDescent="0.2">
      <c r="A4" s="19"/>
      <c r="B4" s="19"/>
      <c r="C4" s="19"/>
      <c r="D4" s="19"/>
      <c r="E4" s="14" t="s">
        <v>11</v>
      </c>
      <c r="F4" s="15" t="s">
        <v>12</v>
      </c>
      <c r="G4" s="19"/>
      <c r="H4" s="19"/>
      <c r="I4" s="19"/>
      <c r="J4" s="19"/>
      <c r="K4" s="19"/>
      <c r="L4" s="19"/>
      <c r="M4" s="19"/>
    </row>
    <row r="5" spans="1:13" s="13" customFormat="1" ht="51" x14ac:dyDescent="0.2">
      <c r="A5" s="20" t="s">
        <v>87</v>
      </c>
      <c r="B5" s="24">
        <v>1</v>
      </c>
      <c r="C5" s="22" t="s">
        <v>72</v>
      </c>
      <c r="D5" s="22" t="s">
        <v>17</v>
      </c>
      <c r="E5" s="21" t="s">
        <v>22</v>
      </c>
      <c r="F5" s="23">
        <v>2012</v>
      </c>
      <c r="G5" s="33">
        <v>7185</v>
      </c>
      <c r="H5" s="23">
        <v>2012</v>
      </c>
      <c r="I5" s="21" t="s">
        <v>22</v>
      </c>
      <c r="J5" s="21">
        <v>2012</v>
      </c>
      <c r="K5" s="21" t="s">
        <v>68</v>
      </c>
      <c r="L5" s="21" t="s">
        <v>69</v>
      </c>
      <c r="M5" s="23"/>
    </row>
    <row r="6" spans="1:13" x14ac:dyDescent="0.25">
      <c r="A6" s="13" t="s">
        <v>70</v>
      </c>
    </row>
  </sheetData>
  <mergeCells count="12">
    <mergeCell ref="H3:H4"/>
    <mergeCell ref="I3:I4"/>
    <mergeCell ref="J3:J4"/>
    <mergeCell ref="K3:K4"/>
    <mergeCell ref="L3:L4"/>
    <mergeCell ref="M3:M4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ГКПЗ ИА</vt:lpstr>
      <vt:lpstr>Братский</vt:lpstr>
      <vt:lpstr>Северо-Западный</vt:lpstr>
      <vt:lpstr>Приволжский</vt:lpstr>
      <vt:lpstr>Нижнеудинский</vt:lpstr>
      <vt:lpstr>Западно-Сибирский</vt:lpstr>
      <vt:lpstr>Западный</vt:lpstr>
      <vt:lpstr>Дальневосточный</vt:lpstr>
      <vt:lpstr>Южный</vt:lpstr>
      <vt:lpstr>Амурский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Пермякова Е.Ю.</dc:creator>
  <cp:lastModifiedBy>Пермякова Е.Ю.</cp:lastModifiedBy>
  <cp:lastPrinted>2011-12-13T13:32:03Z</cp:lastPrinted>
  <dcterms:created xsi:type="dcterms:W3CDTF">2011-12-06T06:34:32Z</dcterms:created>
  <dcterms:modified xsi:type="dcterms:W3CDTF">2011-12-27T07:30:56Z</dcterms:modified>
</cp:coreProperties>
</file>